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<sst xmlns="http://schemas.openxmlformats.org/spreadsheetml/2006/main" count="135" uniqueCount="105">
  <si>
    <t>SLEPÝ ROZPOČET</t>
  </si>
  <si>
    <t>Rozpočet</t>
  </si>
  <si>
    <t xml:space="preserve">JKSO </t>
  </si>
  <si>
    <t>Objekt</t>
  </si>
  <si>
    <t>Název objektu</t>
  </si>
  <si>
    <t xml:space="preserve">SKP </t>
  </si>
  <si>
    <t>SO 01/01</t>
  </si>
  <si>
    <t>Dodatek k objektu SO 01/ 1</t>
  </si>
  <si>
    <t>Měrná jednotka</t>
  </si>
  <si>
    <t>Stavba</t>
  </si>
  <si>
    <t>Název stavby</t>
  </si>
  <si>
    <t>Počet jednotek</t>
  </si>
  <si>
    <t>1151</t>
  </si>
  <si>
    <t>Centrální spisovna Ostrava - jih, areál Korýtko</t>
  </si>
  <si>
    <t>Náklady na m.j.</t>
  </si>
  <si>
    <t>Projektant</t>
  </si>
  <si>
    <t>Ing.Patrik Dolegovský</t>
  </si>
  <si>
    <t>Typ rozpočtu</t>
  </si>
  <si>
    <t>Zpracovatel projektu</t>
  </si>
  <si>
    <t>Objednatel</t>
  </si>
  <si>
    <t>Statutární město Ostrava, Ostrava - jih</t>
  </si>
  <si>
    <t>Dodavatel</t>
  </si>
  <si>
    <t>Výběrové řízení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</si>
  <si>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</si>
  <si>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</si>
  <si>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</si>
  <si>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</si>
  <si>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</si>
  <si>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</si>
  <si>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</si>
  <si>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</si>
  <si>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</si>
  <si>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</si>
  <si>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</si>
  <si>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</si>
  <si>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</si>
  <si>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</si>
  <si>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</si>
  <si>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</si>
  <si>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</si>
  <si>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</si>
  <si>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</si>
  <si>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</si>
  <si>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</si>
  <si>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</si>
  <si>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</si>
  <si>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</si>
  <si>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</si>
  <si>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</si>
  <si>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</si>
  <si>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</si>
  <si>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</si>
  <si>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</si>
  <si>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</si>
  <si>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</si>
  <si>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</si>
  <si>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</si>
  <si>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</si>
  <si>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</si>
  <si>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Dodatek k objektu SO 01/1 - protipožární zařízení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</si>
  <si>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</si>
  <si>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</si>
  <si>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</si>
  <si>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</si>
  <si>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</si>
  <si>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</si>
  <si>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</si>
  <si>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</si>
  <si>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</si>
  <si>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</si>
  <si>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</si>
  <si>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</si>
  <si>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</si>
  <si>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</si>
  <si>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</si>
  <si>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</si>
  <si>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</si>
  <si>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</si>
  <si>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</si>
  <si>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</si>
  <si>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</si>
  <si>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</si>
  <si>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</si>
  <si>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</si>
  <si>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</si>
  <si>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</si>
  <si>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</si>
  <si>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</si>
  <si>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</si>
  <si>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</si>
  <si>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</si>
  <si>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799</t>
  </si>
  <si>
    <t>Protipožární doplňky</t>
  </si>
  <si>
    <t>799/01 PC</t>
  </si>
  <si>
    <t>Přenosný hasící přístroj práškový PG6- 21A, 6kg včetně montáže na stěnu</t>
  </si>
  <si>
    <t>ks</t>
  </si>
  <si>
    <t>799/02 PC</t>
  </si>
  <si>
    <t>Bezpečnostní tabulka dle ČSN ISO 3864 včetně montáže</t>
  </si>
  <si>
    <t>úniková cesta - odhad:10</t>
  </si>
  <si>
    <t>799/03 PC</t>
  </si>
  <si>
    <t>Luminiscenční tabulka včetně montáže</t>
  </si>
  <si>
    <t>odhad:12</t>
  </si>
  <si>
    <t>799/04 PC</t>
  </si>
  <si>
    <t xml:space="preserve">Piktogram - směr úniků </t>
  </si>
  <si>
    <t>Celkem za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</si>
</sst>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9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19" fillId="0" borderId="15" xfId="0" applyFont="1" applyBorder="1" applyAlignment="1">
      <alignment/>
    </xf>
    <xf numFmtId="49" fontId="20" fillId="0" borderId="19" xfId="0" applyNumberFormat="1" applyFont="1" applyBorder="1" applyAlignment="1">
      <alignment horizontal="left"/>
    </xf>
    <xf numFmtId="49" fontId="19" fillId="18" borderId="15" xfId="0" applyNumberFormat="1" applyFont="1" applyFill="1" applyBorder="1" applyAlignment="1">
      <alignment/>
    </xf>
    <xf numFmtId="49" fontId="0" fillId="18" borderId="16" xfId="0" applyNumberFormat="1" applyFont="1" applyFill="1" applyBorder="1" applyAlignment="1">
      <alignment/>
    </xf>
    <xf numFmtId="0" fontId="19" fillId="18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20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18" borderId="20" xfId="0" applyNumberFormat="1" applyFont="1" applyFill="1" applyBorder="1" applyAlignment="1">
      <alignment/>
    </xf>
    <xf numFmtId="49" fontId="0" fillId="18" borderId="21" xfId="0" applyNumberFormat="1" applyFont="1" applyFill="1" applyBorder="1" applyAlignment="1">
      <alignment/>
    </xf>
    <xf numFmtId="0" fontId="19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0" fillId="0" borderId="18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9" fillId="18" borderId="25" xfId="0" applyFont="1" applyFill="1" applyBorder="1" applyAlignment="1">
      <alignment horizontal="left"/>
    </xf>
    <xf numFmtId="0" fontId="0" fillId="18" borderId="26" xfId="0" applyFill="1" applyBorder="1" applyAlignment="1">
      <alignment horizontal="left"/>
    </xf>
    <xf numFmtId="0" fontId="0" fillId="18" borderId="27" xfId="0" applyFill="1" applyBorder="1" applyAlignment="1">
      <alignment horizontal="center"/>
    </xf>
    <xf numFmtId="0" fontId="19" fillId="18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19" fillId="18" borderId="10" xfId="0" applyFont="1" applyFill="1" applyBorder="1" applyAlignment="1">
      <alignment/>
    </xf>
    <xf numFmtId="0" fontId="19" fillId="18" borderId="12" xfId="0" applyFont="1" applyFill="1" applyBorder="1" applyAlignment="1">
      <alignment/>
    </xf>
    <xf numFmtId="0" fontId="19" fillId="18" borderId="11" xfId="0" applyFont="1" applyFill="1" applyBorder="1" applyAlignment="1">
      <alignment/>
    </xf>
    <xf numFmtId="0" fontId="19" fillId="18" borderId="36" xfId="0" applyFont="1" applyFill="1" applyBorder="1" applyAlignment="1">
      <alignment/>
    </xf>
    <xf numFmtId="0" fontId="19" fillId="18" borderId="3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165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165" fontId="0" fillId="0" borderId="16" xfId="0" applyNumberFormat="1" applyBorder="1" applyAlignment="1">
      <alignment horizontal="right"/>
    </xf>
    <xf numFmtId="0" fontId="22" fillId="18" borderId="33" xfId="0" applyFont="1" applyFill="1" applyBorder="1" applyAlignment="1">
      <alignment/>
    </xf>
    <xf numFmtId="0" fontId="22" fillId="18" borderId="34" xfId="0" applyFont="1" applyFill="1" applyBorder="1" applyAlignment="1">
      <alignment/>
    </xf>
    <xf numFmtId="0" fontId="22" fillId="18" borderId="35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19" fillId="0" borderId="45" xfId="46" applyFont="1" applyBorder="1">
      <alignment/>
      <protection/>
    </xf>
    <xf numFmtId="0" fontId="0" fillId="0" borderId="45" xfId="46" applyBorder="1">
      <alignment/>
      <protection/>
    </xf>
    <xf numFmtId="0" fontId="0" fillId="0" borderId="45" xfId="46" applyBorder="1" applyAlignment="1">
      <alignment horizontal="right"/>
      <protection/>
    </xf>
    <xf numFmtId="0" fontId="0" fillId="0" borderId="46" xfId="46" applyFont="1" applyBorder="1">
      <alignment/>
      <protection/>
    </xf>
    <xf numFmtId="0" fontId="0" fillId="0" borderId="45" xfId="0" applyNumberFormat="1" applyFont="1" applyBorder="1" applyAlignment="1">
      <alignment horizontal="left"/>
    </xf>
    <xf numFmtId="0" fontId="0" fillId="0" borderId="47" xfId="0" applyNumberFormat="1" applyBorder="1" applyAlignment="1">
      <alignment/>
    </xf>
    <xf numFmtId="0" fontId="19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49" fontId="19" fillId="18" borderId="25" xfId="0" applyNumberFormat="1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8" borderId="49" xfId="0" applyFont="1" applyFill="1" applyBorder="1" applyAlignment="1">
      <alignment horizontal="center"/>
    </xf>
    <xf numFmtId="0" fontId="19" fillId="18" borderId="50" xfId="0" applyFont="1" applyFill="1" applyBorder="1" applyAlignment="1">
      <alignment horizontal="center"/>
    </xf>
    <xf numFmtId="0" fontId="19" fillId="18" borderId="51" xfId="0" applyFont="1" applyFill="1" applyBorder="1" applyAlignment="1">
      <alignment horizontal="center"/>
    </xf>
    <xf numFmtId="49" fontId="20" fillId="0" borderId="2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19" fillId="18" borderId="25" xfId="0" applyFont="1" applyFill="1" applyBorder="1" applyAlignment="1">
      <alignment/>
    </xf>
    <xf numFmtId="0" fontId="19" fillId="18" borderId="26" xfId="0" applyFont="1" applyFill="1" applyBorder="1" applyAlignment="1">
      <alignment/>
    </xf>
    <xf numFmtId="3" fontId="19" fillId="18" borderId="27" xfId="0" applyNumberFormat="1" applyFont="1" applyFill="1" applyBorder="1" applyAlignment="1">
      <alignment/>
    </xf>
    <xf numFmtId="3" fontId="19" fillId="18" borderId="49" xfId="0" applyNumberFormat="1" applyFont="1" applyFill="1" applyBorder="1" applyAlignment="1">
      <alignment/>
    </xf>
    <xf numFmtId="3" fontId="19" fillId="18" borderId="50" xfId="0" applyNumberFormat="1" applyFont="1" applyFill="1" applyBorder="1" applyAlignment="1">
      <alignment/>
    </xf>
    <xf numFmtId="3" fontId="19" fillId="18" borderId="5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18" borderId="37" xfId="0" applyFill="1" applyBorder="1" applyAlignment="1">
      <alignment/>
    </xf>
    <xf numFmtId="0" fontId="19" fillId="18" borderId="54" xfId="0" applyFont="1" applyFill="1" applyBorder="1" applyAlignment="1">
      <alignment horizontal="right"/>
    </xf>
    <xf numFmtId="0" fontId="19" fillId="18" borderId="12" xfId="0" applyFont="1" applyFill="1" applyBorder="1" applyAlignment="1">
      <alignment horizontal="right"/>
    </xf>
    <xf numFmtId="0" fontId="19" fillId="18" borderId="11" xfId="0" applyFont="1" applyFill="1" applyBorder="1" applyAlignment="1">
      <alignment horizontal="center"/>
    </xf>
    <xf numFmtId="4" fontId="21" fillId="18" borderId="12" xfId="0" applyNumberFormat="1" applyFont="1" applyFill="1" applyBorder="1" applyAlignment="1">
      <alignment horizontal="right"/>
    </xf>
    <xf numFmtId="4" fontId="21" fillId="18" borderId="37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18" borderId="33" xfId="0" applyFill="1" applyBorder="1" applyAlignment="1">
      <alignment/>
    </xf>
    <xf numFmtId="0" fontId="19" fillId="18" borderId="34" xfId="0" applyFont="1" applyFill="1" applyBorder="1" applyAlignment="1">
      <alignment/>
    </xf>
    <xf numFmtId="0" fontId="0" fillId="18" borderId="34" xfId="0" applyFill="1" applyBorder="1" applyAlignment="1">
      <alignment/>
    </xf>
    <xf numFmtId="4" fontId="0" fillId="18" borderId="55" xfId="0" applyNumberFormat="1" applyFill="1" applyBorder="1" applyAlignment="1">
      <alignment/>
    </xf>
    <xf numFmtId="4" fontId="0" fillId="18" borderId="33" xfId="0" applyNumberFormat="1" applyFill="1" applyBorder="1" applyAlignment="1">
      <alignment/>
    </xf>
    <xf numFmtId="4" fontId="0" fillId="18" borderId="34" xfId="0" applyNumberFormat="1" applyFill="1" applyBorder="1" applyAlignment="1">
      <alignment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right"/>
      <protection/>
    </xf>
    <xf numFmtId="0" fontId="20" fillId="0" borderId="46" xfId="46" applyFont="1" applyBorder="1" applyAlignment="1">
      <alignment horizontal="right"/>
      <protection/>
    </xf>
    <xf numFmtId="0" fontId="0" fillId="0" borderId="45" xfId="46" applyBorder="1" applyAlignment="1">
      <alignment horizontal="left"/>
      <protection/>
    </xf>
    <xf numFmtId="0" fontId="0" fillId="0" borderId="47" xfId="46" applyBorder="1">
      <alignment/>
      <protection/>
    </xf>
    <xf numFmtId="0" fontId="20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/>
      <protection/>
    </xf>
    <xf numFmtId="49" fontId="20" fillId="18" borderId="18" xfId="46" applyNumberFormat="1" applyFont="1" applyFill="1" applyBorder="1">
      <alignment/>
      <protection/>
    </xf>
    <xf numFmtId="0" fontId="20" fillId="18" borderId="16" xfId="46" applyFont="1" applyFill="1" applyBorder="1" applyAlignment="1">
      <alignment horizontal="center"/>
      <protection/>
    </xf>
    <xf numFmtId="0" fontId="20" fillId="18" borderId="16" xfId="46" applyNumberFormat="1" applyFont="1" applyFill="1" applyBorder="1" applyAlignment="1">
      <alignment horizontal="center"/>
      <protection/>
    </xf>
    <xf numFmtId="0" fontId="20" fillId="18" borderId="18" xfId="46" applyFont="1" applyFill="1" applyBorder="1" applyAlignment="1">
      <alignment horizontal="center"/>
      <protection/>
    </xf>
    <xf numFmtId="0" fontId="19" fillId="0" borderId="52" xfId="46" applyFont="1" applyBorder="1" applyAlignment="1">
      <alignment horizontal="center"/>
      <protection/>
    </xf>
    <xf numFmtId="49" fontId="19" fillId="0" borderId="52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0" fontId="0" fillId="0" borderId="17" xfId="46" applyBorder="1" applyAlignment="1">
      <alignment horizontal="center"/>
      <protection/>
    </xf>
    <xf numFmtId="0" fontId="0" fillId="0" borderId="17" xfId="46" applyNumberFormat="1" applyBorder="1" applyAlignment="1">
      <alignment horizontal="right"/>
      <protection/>
    </xf>
    <xf numFmtId="0" fontId="0" fillId="0" borderId="16" xfId="46" applyNumberFormat="1" applyBorder="1">
      <alignment/>
      <protection/>
    </xf>
    <xf numFmtId="0" fontId="0" fillId="0" borderId="0" xfId="46" applyNumberFormat="1">
      <alignment/>
      <protection/>
    </xf>
    <xf numFmtId="0" fontId="27" fillId="0" borderId="0" xfId="46" applyFont="1">
      <alignment/>
      <protection/>
    </xf>
    <xf numFmtId="0" fontId="23" fillId="0" borderId="57" xfId="46" applyFont="1" applyBorder="1" applyAlignment="1">
      <alignment horizontal="center" vertical="top"/>
      <protection/>
    </xf>
    <xf numFmtId="49" fontId="23" fillId="0" borderId="57" xfId="46" applyNumberFormat="1" applyFont="1" applyBorder="1" applyAlignment="1">
      <alignment horizontal="left" vertical="top"/>
      <protection/>
    </xf>
    <xf numFmtId="0" fontId="23" fillId="0" borderId="57" xfId="46" applyFont="1" applyBorder="1" applyAlignment="1">
      <alignment vertical="top" wrapText="1"/>
      <protection/>
    </xf>
    <xf numFmtId="49" fontId="23" fillId="0" borderId="57" xfId="46" applyNumberFormat="1" applyFont="1" applyBorder="1" applyAlignment="1">
      <alignment horizontal="center" shrinkToFit="1"/>
      <protection/>
    </xf>
    <xf numFmtId="4" fontId="23" fillId="0" borderId="57" xfId="46" applyNumberFormat="1" applyFont="1" applyBorder="1" applyAlignment="1">
      <alignment horizontal="right"/>
      <protection/>
    </xf>
    <xf numFmtId="4" fontId="23" fillId="0" borderId="57" xfId="46" applyNumberFormat="1" applyFont="1" applyBorder="1">
      <alignment/>
      <protection/>
    </xf>
    <xf numFmtId="0" fontId="27" fillId="0" borderId="0" xfId="46" applyFont="1">
      <alignment/>
      <protection/>
    </xf>
    <xf numFmtId="0" fontId="20" fillId="0" borderId="52" xfId="46" applyFont="1" applyBorder="1" applyAlignment="1">
      <alignment horizontal="center"/>
      <protection/>
    </xf>
    <xf numFmtId="49" fontId="20" fillId="0" borderId="52" xfId="46" applyNumberFormat="1" applyFont="1" applyBorder="1" applyAlignment="1">
      <alignment horizontal="right"/>
      <protection/>
    </xf>
    <xf numFmtId="4" fontId="28" fillId="13" borderId="58" xfId="46" applyNumberFormat="1" applyFont="1" applyFill="1" applyBorder="1" applyAlignment="1">
      <alignment horizontal="right" wrapText="1"/>
      <protection/>
    </xf>
    <xf numFmtId="0" fontId="28" fillId="13" borderId="38" xfId="46" applyFont="1" applyFill="1" applyBorder="1" applyAlignment="1">
      <alignment horizontal="left" wrapText="1"/>
      <protection/>
    </xf>
    <xf numFmtId="0" fontId="28" fillId="0" borderId="21" xfId="0" applyFont="1" applyBorder="1" applyAlignment="1">
      <alignment horizontal="right"/>
    </xf>
    <xf numFmtId="0" fontId="29" fillId="0" borderId="0" xfId="46" applyFont="1" applyAlignment="1">
      <alignment wrapText="1"/>
      <protection/>
    </xf>
    <xf numFmtId="0" fontId="0" fillId="18" borderId="18" xfId="46" applyFill="1" applyBorder="1" applyAlignment="1">
      <alignment horizontal="center"/>
      <protection/>
    </xf>
    <xf numFmtId="49" fontId="30" fillId="18" borderId="18" xfId="46" applyNumberFormat="1" applyFont="1" applyFill="1" applyBorder="1" applyAlignment="1">
      <alignment horizontal="left"/>
      <protection/>
    </xf>
    <xf numFmtId="0" fontId="30" fillId="18" borderId="56" xfId="46" applyFont="1" applyFill="1" applyBorder="1">
      <alignment/>
      <protection/>
    </xf>
    <xf numFmtId="0" fontId="0" fillId="18" borderId="17" xfId="46" applyFill="1" applyBorder="1" applyAlignment="1">
      <alignment horizontal="center"/>
      <protection/>
    </xf>
    <xf numFmtId="4" fontId="0" fillId="18" borderId="17" xfId="46" applyNumberFormat="1" applyFill="1" applyBorder="1" applyAlignment="1">
      <alignment horizontal="right"/>
      <protection/>
    </xf>
    <xf numFmtId="4" fontId="0" fillId="18" borderId="16" xfId="46" applyNumberFormat="1" applyFill="1" applyBorder="1" applyAlignment="1">
      <alignment horizontal="right"/>
      <protection/>
    </xf>
    <xf numFmtId="4" fontId="19" fillId="18" borderId="1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18" fillId="0" borderId="59" xfId="0" applyFont="1" applyBorder="1" applyAlignment="1">
      <alignment horizontal="center" vertical="top"/>
    </xf>
    <xf numFmtId="0" fontId="20" fillId="0" borderId="5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9" fillId="18" borderId="27" xfId="0" applyFont="1" applyFill="1" applyBorder="1" applyAlignment="1">
      <alignment horizontal="center"/>
    </xf>
    <xf numFmtId="0" fontId="0" fillId="0" borderId="61" xfId="0" applyFont="1" applyBorder="1" applyAlignment="1">
      <alignment horizontal="center" shrinkToFit="1"/>
    </xf>
    <xf numFmtId="166" fontId="0" fillId="0" borderId="19" xfId="0" applyNumberFormat="1" applyBorder="1" applyAlignment="1">
      <alignment horizontal="right" indent="2"/>
    </xf>
    <xf numFmtId="166" fontId="22" fillId="18" borderId="32" xfId="0" applyNumberFormat="1" applyFont="1" applyFill="1" applyBorder="1" applyAlignment="1">
      <alignment horizontal="right" indent="2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left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9" fillId="18" borderId="55" xfId="0" applyNumberFormat="1" applyFont="1" applyFill="1" applyBorder="1" applyAlignment="1">
      <alignment horizontal="right"/>
    </xf>
    <xf numFmtId="0" fontId="24" fillId="0" borderId="0" xfId="46" applyFont="1" applyBorder="1" applyAlignment="1">
      <alignment horizontal="center"/>
      <protection/>
    </xf>
    <xf numFmtId="49" fontId="0" fillId="0" borderId="63" xfId="46" applyNumberFormat="1" applyFont="1" applyBorder="1" applyAlignment="1">
      <alignment horizontal="center"/>
      <protection/>
    </xf>
    <xf numFmtId="0" fontId="0" fillId="0" borderId="64" xfId="46" applyBorder="1" applyAlignment="1">
      <alignment horizontal="center" shrinkToFit="1"/>
      <protection/>
    </xf>
    <xf numFmtId="49" fontId="28" fillId="13" borderId="5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0">
      <selection activeCell="A1" sqref="A1:G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87" t="s">
        <v>0</v>
      </c>
      <c r="B1" s="187"/>
      <c r="C1" s="187"/>
      <c r="D1" s="187"/>
      <c r="E1" s="187"/>
      <c r="F1" s="187"/>
      <c r="G1" s="187"/>
    </row>
    <row r="2" spans="1:7" ht="12.75" customHeight="1">
      <c r="A2" s="1" t="s">
        <v>1</v>
      </c>
      <c r="B2" s="2"/>
      <c r="C2" s="3" t="str">
        <f>Rekapitulace!H1</f>
        <v>SO 01/01</v>
      </c>
      <c r="D2" s="3" t="str">
        <f>Rekapitulace!G2</f>
        <v>Dodatek k objektu SO 01/1 - protipožární zařízení</v>
      </c>
      <c r="E2" s="2"/>
      <c r="F2" s="4" t="s">
        <v>2</v>
      </c>
      <c r="G2" s="5"/>
    </row>
    <row r="3" spans="1:7" ht="12.75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75" customHeight="1">
      <c r="A5" s="13" t="s">
        <v>6</v>
      </c>
      <c r="B5" s="14"/>
      <c r="C5" s="15" t="s">
        <v>7</v>
      </c>
      <c r="D5" s="16"/>
      <c r="E5" s="17"/>
      <c r="F5" s="9" t="s">
        <v>8</v>
      </c>
      <c r="G5" s="10"/>
    </row>
    <row r="6" spans="1:15" ht="12.75" customHeight="1">
      <c r="A6" s="11" t="s">
        <v>9</v>
      </c>
      <c r="B6" s="7"/>
      <c r="C6" s="8" t="s">
        <v>10</v>
      </c>
      <c r="D6" s="8"/>
      <c r="E6" s="7"/>
      <c r="F6" s="18" t="s">
        <v>11</v>
      </c>
      <c r="G6" s="19"/>
      <c r="O6" s="20"/>
    </row>
    <row r="7" spans="1:7" ht="12.75" customHeight="1">
      <c r="A7" s="21" t="s">
        <v>12</v>
      </c>
      <c r="B7" s="22"/>
      <c r="C7" s="23" t="s">
        <v>13</v>
      </c>
      <c r="D7" s="24"/>
      <c r="E7" s="24"/>
      <c r="F7" s="25" t="s">
        <v>14</v>
      </c>
      <c r="G7" s="19">
        <f>IF(PocetMJ=0,0,ROUND((F30+F32)/PocetMJ,1))</f>
        <v>0</v>
      </c>
    </row>
    <row r="8" spans="1:9" ht="12.75">
      <c r="A8" s="26" t="s">
        <v>15</v>
      </c>
      <c r="B8" s="9"/>
      <c r="C8" s="188" t="s">
        <v>16</v>
      </c>
      <c r="D8" s="188"/>
      <c r="E8" s="188"/>
      <c r="F8" s="27" t="s">
        <v>17</v>
      </c>
      <c r="G8" s="28"/>
      <c r="H8" s="29"/>
      <c r="I8" s="30"/>
    </row>
    <row r="9" spans="1:8" ht="12.75">
      <c r="A9" s="26" t="s">
        <v>18</v>
      </c>
      <c r="B9" s="9"/>
      <c r="C9" s="188" t="str">
        <f>Projektant</f>
        <v>Ing.Patrik Dolegovský</v>
      </c>
      <c r="D9" s="188"/>
      <c r="E9" s="188"/>
      <c r="F9" s="9"/>
      <c r="G9" s="31"/>
      <c r="H9" s="32"/>
    </row>
    <row r="10" spans="1:8" ht="12.75">
      <c r="A10" s="26" t="s">
        <v>19</v>
      </c>
      <c r="B10" s="9"/>
      <c r="C10" s="189" t="s">
        <v>20</v>
      </c>
      <c r="D10" s="189"/>
      <c r="E10" s="189"/>
      <c r="F10" s="33"/>
      <c r="G10" s="34"/>
      <c r="H10" s="35"/>
    </row>
    <row r="11" spans="1:57" ht="13.5" customHeight="1">
      <c r="A11" s="26" t="s">
        <v>21</v>
      </c>
      <c r="B11" s="9"/>
      <c r="C11" s="189" t="s">
        <v>22</v>
      </c>
      <c r="D11" s="189"/>
      <c r="E11" s="189"/>
      <c r="F11" s="36" t="s">
        <v>23</v>
      </c>
      <c r="G11" s="37">
        <v>512</v>
      </c>
      <c r="H11" s="32"/>
      <c r="BA11" s="38"/>
      <c r="BB11" s="38"/>
      <c r="BC11" s="38"/>
      <c r="BD11" s="38"/>
      <c r="BE11" s="38"/>
    </row>
    <row r="12" spans="1:8" ht="12.75" customHeight="1">
      <c r="A12" s="39" t="s">
        <v>24</v>
      </c>
      <c r="B12" s="7"/>
      <c r="C12" s="190"/>
      <c r="D12" s="190"/>
      <c r="E12" s="190"/>
      <c r="F12" s="40" t="s">
        <v>25</v>
      </c>
      <c r="G12" s="41"/>
      <c r="H12" s="32"/>
    </row>
    <row r="13" spans="1:8" ht="28.5" customHeight="1">
      <c r="A13" s="191" t="s">
        <v>26</v>
      </c>
      <c r="B13" s="191"/>
      <c r="C13" s="191"/>
      <c r="D13" s="191"/>
      <c r="E13" s="191"/>
      <c r="F13" s="191"/>
      <c r="G13" s="191"/>
      <c r="H13" s="32"/>
    </row>
    <row r="14" spans="1:7" ht="17.25" customHeight="1">
      <c r="A14" s="42" t="s">
        <v>27</v>
      </c>
      <c r="B14" s="43"/>
      <c r="C14" s="44"/>
      <c r="D14" s="192" t="s">
        <v>28</v>
      </c>
      <c r="E14" s="192"/>
      <c r="F14" s="192"/>
      <c r="G14" s="192"/>
    </row>
    <row r="15" spans="1:7" ht="15.75" customHeight="1">
      <c r="A15" s="46"/>
      <c r="B15" s="47" t="s">
        <v>29</v>
      </c>
      <c r="C15" s="48">
        <f>HSV</f>
        <v>0</v>
      </c>
      <c r="D15" s="49" t="str">
        <f>Rekapitulace!A13</f>
        <v>Ztížené výrobní podmínky</v>
      </c>
      <c r="E15" s="50"/>
      <c r="F15" s="51"/>
      <c r="G15" s="48">
        <f>Rekapitulace!I13</f>
        <v>0</v>
      </c>
    </row>
    <row r="16" spans="1:7" ht="15.75" customHeight="1">
      <c r="A16" s="46" t="s">
        <v>30</v>
      </c>
      <c r="B16" s="47" t="s">
        <v>31</v>
      </c>
      <c r="C16" s="48">
        <f>PSV</f>
        <v>0</v>
      </c>
      <c r="D16" s="52" t="str">
        <f>Rekapitulace!A14</f>
        <v>Oborová přirážka</v>
      </c>
      <c r="E16" s="53"/>
      <c r="F16" s="54"/>
      <c r="G16" s="48">
        <f>Rekapitulace!I14</f>
        <v>0</v>
      </c>
    </row>
    <row r="17" spans="1:7" ht="15.75" customHeight="1">
      <c r="A17" s="46" t="s">
        <v>32</v>
      </c>
      <c r="B17" s="47" t="s">
        <v>33</v>
      </c>
      <c r="C17" s="48">
        <f>Mont</f>
        <v>0</v>
      </c>
      <c r="D17" s="52" t="str">
        <f>Rekapitulace!A15</f>
        <v>Přesun stavebních kapacit</v>
      </c>
      <c r="E17" s="53"/>
      <c r="F17" s="54"/>
      <c r="G17" s="48">
        <f>Rekapitulace!I15</f>
        <v>0</v>
      </c>
    </row>
    <row r="18" spans="1:7" ht="15.75" customHeight="1">
      <c r="A18" s="55" t="s">
        <v>34</v>
      </c>
      <c r="B18" s="56" t="s">
        <v>35</v>
      </c>
      <c r="C18" s="48">
        <f>Dodavka</f>
        <v>0</v>
      </c>
      <c r="D18" s="52" t="str">
        <f>Rekapitulace!A16</f>
        <v>Mimostaveništní doprava</v>
      </c>
      <c r="E18" s="53"/>
      <c r="F18" s="54"/>
      <c r="G18" s="48">
        <f>Rekapitulace!I16</f>
        <v>0</v>
      </c>
    </row>
    <row r="19" spans="1:7" ht="15.75" customHeight="1">
      <c r="A19" s="57" t="s">
        <v>36</v>
      </c>
      <c r="B19" s="47"/>
      <c r="C19" s="48">
        <f>SUM(C15:C18)</f>
        <v>0</v>
      </c>
      <c r="D19" s="6" t="str">
        <f>Rekapitulace!A17</f>
        <v>Zařízení staveniště</v>
      </c>
      <c r="E19" s="53"/>
      <c r="F19" s="54"/>
      <c r="G19" s="48">
        <f>Rekapitulace!I17</f>
        <v>0</v>
      </c>
    </row>
    <row r="20" spans="1:7" ht="15.75" customHeight="1">
      <c r="A20" s="57"/>
      <c r="B20" s="47"/>
      <c r="C20" s="48"/>
      <c r="D20" s="52" t="str">
        <f>Rekapitulace!A18</f>
        <v>Provoz investora</v>
      </c>
      <c r="E20" s="53"/>
      <c r="F20" s="54"/>
      <c r="G20" s="48">
        <f>Rekapitulace!I18</f>
        <v>0</v>
      </c>
    </row>
    <row r="21" spans="1:7" ht="15.75" customHeight="1">
      <c r="A21" s="57" t="s">
        <v>37</v>
      </c>
      <c r="B21" s="47"/>
      <c r="C21" s="48">
        <f>HZS</f>
        <v>0</v>
      </c>
      <c r="D21" s="52" t="str">
        <f>Rekapitulace!A19</f>
        <v>Kompletační činnost (IČD)</v>
      </c>
      <c r="E21" s="53"/>
      <c r="F21" s="54"/>
      <c r="G21" s="48">
        <f>Rekapitulace!I19</f>
        <v>0</v>
      </c>
    </row>
    <row r="22" spans="1:7" ht="15.75" customHeight="1">
      <c r="A22" s="58" t="s">
        <v>38</v>
      </c>
      <c r="B22" s="32"/>
      <c r="C22" s="48">
        <f>C19+C21</f>
        <v>0</v>
      </c>
      <c r="D22" s="52" t="s">
        <v>39</v>
      </c>
      <c r="E22" s="53"/>
      <c r="F22" s="54"/>
      <c r="G22" s="48">
        <f>G23-SUM(G15:G21)</f>
        <v>0</v>
      </c>
    </row>
    <row r="23" spans="1:7" ht="15.75" customHeight="1">
      <c r="A23" s="193" t="s">
        <v>40</v>
      </c>
      <c r="B23" s="193"/>
      <c r="C23" s="59">
        <f>C22+G23</f>
        <v>0</v>
      </c>
      <c r="D23" s="60" t="s">
        <v>41</v>
      </c>
      <c r="E23" s="61"/>
      <c r="F23" s="62"/>
      <c r="G23" s="48">
        <f>VRN</f>
        <v>0</v>
      </c>
    </row>
    <row r="24" spans="1:7" ht="12.75">
      <c r="A24" s="63" t="s">
        <v>42</v>
      </c>
      <c r="B24" s="64"/>
      <c r="C24" s="65"/>
      <c r="D24" s="64" t="s">
        <v>43</v>
      </c>
      <c r="E24" s="64"/>
      <c r="F24" s="66" t="s">
        <v>44</v>
      </c>
      <c r="G24" s="67"/>
    </row>
    <row r="25" spans="1:7" ht="12.75">
      <c r="A25" s="58" t="s">
        <v>45</v>
      </c>
      <c r="B25" s="32"/>
      <c r="C25" s="68"/>
      <c r="D25" s="32" t="s">
        <v>45</v>
      </c>
      <c r="F25" s="69" t="s">
        <v>45</v>
      </c>
      <c r="G25" s="70"/>
    </row>
    <row r="26" spans="1:7" ht="37.5" customHeight="1">
      <c r="A26" s="58" t="s">
        <v>46</v>
      </c>
      <c r="B26" s="71"/>
      <c r="C26" s="68"/>
      <c r="D26" s="32" t="s">
        <v>46</v>
      </c>
      <c r="F26" s="69" t="s">
        <v>46</v>
      </c>
      <c r="G26" s="70"/>
    </row>
    <row r="27" spans="1:7" ht="12.75">
      <c r="A27" s="58"/>
      <c r="B27" s="72"/>
      <c r="C27" s="68"/>
      <c r="D27" s="32"/>
      <c r="F27" s="69"/>
      <c r="G27" s="70"/>
    </row>
    <row r="28" spans="1:7" ht="12.75">
      <c r="A28" s="58" t="s">
        <v>47</v>
      </c>
      <c r="B28" s="32"/>
      <c r="C28" s="68"/>
      <c r="D28" s="69" t="s">
        <v>48</v>
      </c>
      <c r="E28" s="68"/>
      <c r="F28" s="73" t="s">
        <v>48</v>
      </c>
      <c r="G28" s="70"/>
    </row>
    <row r="29" spans="1:7" ht="69" customHeight="1">
      <c r="A29" s="58"/>
      <c r="B29" s="32"/>
      <c r="C29" s="74"/>
      <c r="D29" s="75"/>
      <c r="E29" s="74"/>
      <c r="F29" s="32"/>
      <c r="G29" s="70"/>
    </row>
    <row r="30" spans="1:7" ht="12.75">
      <c r="A30" s="76" t="s">
        <v>49</v>
      </c>
      <c r="B30" s="77"/>
      <c r="C30" s="78">
        <v>21</v>
      </c>
      <c r="D30" s="77" t="s">
        <v>50</v>
      </c>
      <c r="E30" s="79"/>
      <c r="F30" s="194">
        <f>ROUND(C23-F32,0)</f>
        <v>0</v>
      </c>
      <c r="G30" s="194"/>
    </row>
    <row r="31" spans="1:7" ht="12.75">
      <c r="A31" s="76" t="s">
        <v>51</v>
      </c>
      <c r="B31" s="77"/>
      <c r="C31" s="78">
        <f>SazbaDPH1</f>
        <v>21</v>
      </c>
      <c r="D31" s="77" t="s">
        <v>52</v>
      </c>
      <c r="E31" s="79"/>
      <c r="F31" s="194">
        <f>ROUND(PRODUCT(F30,C31/100),1)</f>
        <v>0</v>
      </c>
      <c r="G31" s="194"/>
    </row>
    <row r="32" spans="1:7" ht="12.75">
      <c r="A32" s="76" t="s">
        <v>49</v>
      </c>
      <c r="B32" s="77"/>
      <c r="C32" s="78">
        <v>0</v>
      </c>
      <c r="D32" s="77" t="s">
        <v>52</v>
      </c>
      <c r="E32" s="79"/>
      <c r="F32" s="194">
        <v>0</v>
      </c>
      <c r="G32" s="194"/>
    </row>
    <row r="33" spans="1:7" ht="12.75">
      <c r="A33" s="76" t="s">
        <v>51</v>
      </c>
      <c r="B33" s="80"/>
      <c r="C33" s="81">
        <f>SazbaDPH2</f>
        <v>0</v>
      </c>
      <c r="D33" s="77" t="s">
        <v>52</v>
      </c>
      <c r="E33" s="54"/>
      <c r="F33" s="194">
        <f>ROUND(PRODUCT(F32,C33/100),1)</f>
        <v>0</v>
      </c>
      <c r="G33" s="194"/>
    </row>
    <row r="34" spans="1:7" s="85" customFormat="1" ht="19.5" customHeight="1">
      <c r="A34" s="82" t="s">
        <v>53</v>
      </c>
      <c r="B34" s="83"/>
      <c r="C34" s="83"/>
      <c r="D34" s="83"/>
      <c r="E34" s="84"/>
      <c r="F34" s="195">
        <f>CEILING(SUM(F30:F33),IF(SUM(F30:F33)&gt;=0,1,-1))</f>
        <v>0</v>
      </c>
      <c r="G34" s="195"/>
    </row>
    <row r="36" spans="1:8" ht="12.75">
      <c r="A36" s="86" t="s">
        <v>54</v>
      </c>
      <c r="B36" s="86"/>
      <c r="C36" s="86"/>
      <c r="D36" s="86"/>
      <c r="E36" s="86"/>
      <c r="F36" s="86"/>
      <c r="G36" s="86"/>
      <c r="H36" t="s">
        <v>55</v>
      </c>
    </row>
    <row r="37" spans="1:8" ht="14.25" customHeight="1">
      <c r="A37" s="86"/>
      <c r="B37" s="196"/>
      <c r="C37" s="196"/>
      <c r="D37" s="196"/>
      <c r="E37" s="196"/>
      <c r="F37" s="196"/>
      <c r="G37" s="196"/>
      <c r="H37" t="s">
        <v>55</v>
      </c>
    </row>
    <row r="38" spans="1:8" ht="12.75" customHeight="1">
      <c r="A38" s="87"/>
      <c r="B38" s="196"/>
      <c r="C38" s="196"/>
      <c r="D38" s="196"/>
      <c r="E38" s="196"/>
      <c r="F38" s="196"/>
      <c r="G38" s="196"/>
      <c r="H38" t="s">
        <v>55</v>
      </c>
    </row>
    <row r="39" spans="1:8" ht="12.75">
      <c r="A39" s="87"/>
      <c r="B39" s="196"/>
      <c r="C39" s="196"/>
      <c r="D39" s="196"/>
      <c r="E39" s="196"/>
      <c r="F39" s="196"/>
      <c r="G39" s="196"/>
      <c r="H39" t="s">
        <v>55</v>
      </c>
    </row>
    <row r="40" spans="1:8" ht="12.75">
      <c r="A40" s="87"/>
      <c r="B40" s="196"/>
      <c r="C40" s="196"/>
      <c r="D40" s="196"/>
      <c r="E40" s="196"/>
      <c r="F40" s="196"/>
      <c r="G40" s="196"/>
      <c r="H40" t="s">
        <v>55</v>
      </c>
    </row>
    <row r="41" spans="1:8" ht="12.75">
      <c r="A41" s="87"/>
      <c r="B41" s="196"/>
      <c r="C41" s="196"/>
      <c r="D41" s="196"/>
      <c r="E41" s="196"/>
      <c r="F41" s="196"/>
      <c r="G41" s="196"/>
      <c r="H41" t="s">
        <v>55</v>
      </c>
    </row>
    <row r="42" spans="1:8" ht="12.75">
      <c r="A42" s="87"/>
      <c r="B42" s="196"/>
      <c r="C42" s="196"/>
      <c r="D42" s="196"/>
      <c r="E42" s="196"/>
      <c r="F42" s="196"/>
      <c r="G42" s="196"/>
      <c r="H42" t="s">
        <v>55</v>
      </c>
    </row>
    <row r="43" spans="1:8" ht="12.75">
      <c r="A43" s="87"/>
      <c r="B43" s="196"/>
      <c r="C43" s="196"/>
      <c r="D43" s="196"/>
      <c r="E43" s="196"/>
      <c r="F43" s="196"/>
      <c r="G43" s="196"/>
      <c r="H43" t="s">
        <v>55</v>
      </c>
    </row>
    <row r="44" spans="1:8" ht="12.75">
      <c r="A44" s="87"/>
      <c r="B44" s="196"/>
      <c r="C44" s="196"/>
      <c r="D44" s="196"/>
      <c r="E44" s="196"/>
      <c r="F44" s="196"/>
      <c r="G44" s="196"/>
      <c r="H44" t="s">
        <v>55</v>
      </c>
    </row>
    <row r="45" spans="1:8" ht="0.75" customHeight="1">
      <c r="A45" s="87"/>
      <c r="B45" s="196"/>
      <c r="C45" s="196"/>
      <c r="D45" s="196"/>
      <c r="E45" s="196"/>
      <c r="F45" s="196"/>
      <c r="G45" s="196"/>
      <c r="H45" t="s">
        <v>55</v>
      </c>
    </row>
    <row r="46" spans="2:7" ht="12.75" customHeight="1">
      <c r="B46" s="197"/>
      <c r="C46" s="197"/>
      <c r="D46" s="197"/>
      <c r="E46" s="197"/>
      <c r="F46" s="197"/>
      <c r="G46" s="197"/>
    </row>
    <row r="47" spans="2:7" ht="12.75" customHeight="1">
      <c r="B47" s="197"/>
      <c r="C47" s="197"/>
      <c r="D47" s="197"/>
      <c r="E47" s="197"/>
      <c r="F47" s="197"/>
      <c r="G47" s="197"/>
    </row>
    <row r="48" spans="2:7" ht="12.75" customHeight="1">
      <c r="B48" s="197"/>
      <c r="C48" s="197"/>
      <c r="D48" s="197"/>
      <c r="E48" s="197"/>
      <c r="F48" s="197"/>
      <c r="G48" s="197"/>
    </row>
    <row r="49" spans="2:7" ht="12.75" customHeight="1">
      <c r="B49" s="197"/>
      <c r="C49" s="197"/>
      <c r="D49" s="197"/>
      <c r="E49" s="197"/>
      <c r="F49" s="197"/>
      <c r="G49" s="197"/>
    </row>
    <row r="50" spans="2:7" ht="12.75" customHeight="1">
      <c r="B50" s="197"/>
      <c r="C50" s="197"/>
      <c r="D50" s="197"/>
      <c r="E50" s="197"/>
      <c r="F50" s="197"/>
      <c r="G50" s="197"/>
    </row>
    <row r="51" spans="2:7" ht="12.75" customHeight="1">
      <c r="B51" s="197"/>
      <c r="C51" s="197"/>
      <c r="D51" s="197"/>
      <c r="E51" s="197"/>
      <c r="F51" s="197"/>
      <c r="G51" s="197"/>
    </row>
    <row r="52" spans="2:7" ht="12.75" customHeight="1">
      <c r="B52" s="197"/>
      <c r="C52" s="197"/>
      <c r="D52" s="197"/>
      <c r="E52" s="197"/>
      <c r="F52" s="197"/>
      <c r="G52" s="197"/>
    </row>
    <row r="53" spans="2:7" ht="12.75" customHeight="1">
      <c r="B53" s="197"/>
      <c r="C53" s="197"/>
      <c r="D53" s="197"/>
      <c r="E53" s="197"/>
      <c r="F53" s="197"/>
      <c r="G53" s="197"/>
    </row>
    <row r="54" spans="2:7" ht="12.75" customHeight="1">
      <c r="B54" s="197"/>
      <c r="C54" s="197"/>
      <c r="D54" s="197"/>
      <c r="E54" s="197"/>
      <c r="F54" s="197"/>
      <c r="G54" s="197"/>
    </row>
    <row r="55" spans="2:7" ht="12.75" customHeight="1">
      <c r="B55" s="197"/>
      <c r="C55" s="197"/>
      <c r="D55" s="197"/>
      <c r="E55" s="197"/>
      <c r="F55" s="197"/>
      <c r="G55" s="197"/>
    </row>
  </sheetData>
  <sheetProtection selectLockedCells="1" selectUnlockedCells="1"/>
  <mergeCells count="25">
    <mergeCell ref="B55:G55"/>
    <mergeCell ref="B49:G49"/>
    <mergeCell ref="B50:G50"/>
    <mergeCell ref="B51:G51"/>
    <mergeCell ref="B52:G52"/>
    <mergeCell ref="B53:G53"/>
    <mergeCell ref="B54:G54"/>
    <mergeCell ref="F33:G33"/>
    <mergeCell ref="F34:G34"/>
    <mergeCell ref="B37:G45"/>
    <mergeCell ref="B46:G46"/>
    <mergeCell ref="B47:G47"/>
    <mergeCell ref="B48:G48"/>
    <mergeCell ref="A13:G13"/>
    <mergeCell ref="D14:G14"/>
    <mergeCell ref="A23:B23"/>
    <mergeCell ref="F30:G30"/>
    <mergeCell ref="F31:G31"/>
    <mergeCell ref="F32:G32"/>
    <mergeCell ref="A1:G1"/>
    <mergeCell ref="C8:E8"/>
    <mergeCell ref="C9:E9"/>
    <mergeCell ref="C10:E10"/>
    <mergeCell ref="C11:E11"/>
    <mergeCell ref="C12:E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a.s.&amp;R&amp;"Arial,Běžné"Strana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98" t="s">
        <v>56</v>
      </c>
      <c r="B1" s="198"/>
      <c r="C1" s="88" t="str">
        <f>CONCATENATE(cislostavby," ",nazevstavby)</f>
        <v>1151 Centrální spisovna Ostrava - jih, areál Korýtko</v>
      </c>
      <c r="D1" s="89"/>
      <c r="E1" s="90"/>
      <c r="F1" s="89"/>
      <c r="G1" s="91" t="s">
        <v>57</v>
      </c>
      <c r="H1" s="92" t="s">
        <v>6</v>
      </c>
      <c r="I1" s="93"/>
    </row>
    <row r="2" spans="1:9" ht="12.75">
      <c r="A2" s="199" t="s">
        <v>58</v>
      </c>
      <c r="B2" s="199"/>
      <c r="C2" s="94" t="str">
        <f>CONCATENATE(cisloobjektu," ",nazevobjektu)</f>
        <v>SO 01/01 Dodatek k objektu SO 01/ 1</v>
      </c>
      <c r="D2" s="95"/>
      <c r="E2" s="96"/>
      <c r="F2" s="95"/>
      <c r="G2" s="200" t="s">
        <v>59</v>
      </c>
      <c r="H2" s="200"/>
      <c r="I2" s="200"/>
    </row>
    <row r="3" ht="12.75">
      <c r="F3" s="32"/>
    </row>
    <row r="4" spans="1:9" ht="19.5" customHeight="1">
      <c r="A4" s="201" t="s">
        <v>60</v>
      </c>
      <c r="B4" s="201"/>
      <c r="C4" s="201"/>
      <c r="D4" s="201"/>
      <c r="E4" s="201"/>
      <c r="F4" s="201"/>
      <c r="G4" s="201"/>
      <c r="H4" s="201"/>
      <c r="I4" s="201"/>
    </row>
    <row r="6" spans="1:9" s="32" customFormat="1" ht="12.75">
      <c r="A6" s="97"/>
      <c r="B6" s="98" t="s">
        <v>61</v>
      </c>
      <c r="C6" s="98"/>
      <c r="D6" s="45"/>
      <c r="E6" s="99" t="s">
        <v>62</v>
      </c>
      <c r="F6" s="100" t="s">
        <v>63</v>
      </c>
      <c r="G6" s="100" t="s">
        <v>64</v>
      </c>
      <c r="H6" s="100" t="s">
        <v>65</v>
      </c>
      <c r="I6" s="101" t="s">
        <v>37</v>
      </c>
    </row>
    <row r="7" spans="1:9" s="32" customFormat="1" ht="12.75">
      <c r="A7" s="102" t="str">
        <f>Položky!B7</f>
        <v>799</v>
      </c>
      <c r="B7" s="103" t="str">
        <f>Položky!C7</f>
        <v>Protipožární doplňky</v>
      </c>
      <c r="D7" s="104"/>
      <c r="E7" s="105">
        <f>Položky!BA15</f>
        <v>0</v>
      </c>
      <c r="F7" s="106">
        <f>Položky!BB15</f>
        <v>0</v>
      </c>
      <c r="G7" s="106">
        <f>Položky!BC15</f>
        <v>0</v>
      </c>
      <c r="H7" s="106">
        <f>Položky!BD15</f>
        <v>0</v>
      </c>
      <c r="I7" s="107">
        <f>Položky!BE15</f>
        <v>0</v>
      </c>
    </row>
    <row r="8" spans="1:9" s="114" customFormat="1" ht="12.75">
      <c r="A8" s="108"/>
      <c r="B8" s="109" t="s">
        <v>66</v>
      </c>
      <c r="C8" s="109"/>
      <c r="D8" s="110"/>
      <c r="E8" s="111">
        <f>SUM(E7:E7)</f>
        <v>0</v>
      </c>
      <c r="F8" s="112">
        <f>SUM(F7:F7)</f>
        <v>0</v>
      </c>
      <c r="G8" s="112">
        <f>SUM(G7:G7)</f>
        <v>0</v>
      </c>
      <c r="H8" s="112">
        <f>SUM(H7:H7)</f>
        <v>0</v>
      </c>
      <c r="I8" s="113">
        <f>SUM(I7:I7)</f>
        <v>0</v>
      </c>
    </row>
    <row r="9" spans="1:9" ht="12.75">
      <c r="A9" s="32"/>
      <c r="B9" s="32"/>
      <c r="C9" s="32"/>
      <c r="D9" s="32"/>
      <c r="E9" s="32"/>
      <c r="F9" s="32"/>
      <c r="G9" s="32"/>
      <c r="H9" s="32"/>
      <c r="I9" s="32"/>
    </row>
    <row r="10" spans="1:57" ht="19.5" customHeight="1">
      <c r="A10" s="202" t="s">
        <v>67</v>
      </c>
      <c r="B10" s="202"/>
      <c r="C10" s="202"/>
      <c r="D10" s="202"/>
      <c r="E10" s="202"/>
      <c r="F10" s="202"/>
      <c r="G10" s="202"/>
      <c r="H10" s="202"/>
      <c r="I10" s="202"/>
      <c r="BA10" s="38"/>
      <c r="BB10" s="38"/>
      <c r="BC10" s="38"/>
      <c r="BD10" s="38"/>
      <c r="BE10" s="38"/>
    </row>
    <row r="12" spans="1:9" ht="12.75">
      <c r="A12" s="63" t="s">
        <v>68</v>
      </c>
      <c r="B12" s="64"/>
      <c r="C12" s="64"/>
      <c r="D12" s="115"/>
      <c r="E12" s="116" t="s">
        <v>69</v>
      </c>
      <c r="F12" s="117" t="s">
        <v>70</v>
      </c>
      <c r="G12" s="118" t="s">
        <v>71</v>
      </c>
      <c r="H12" s="119"/>
      <c r="I12" s="120" t="s">
        <v>69</v>
      </c>
    </row>
    <row r="13" spans="1:53" ht="12.75">
      <c r="A13" s="57" t="s">
        <v>72</v>
      </c>
      <c r="B13" s="47"/>
      <c r="C13" s="47"/>
      <c r="D13" s="121"/>
      <c r="E13" s="122"/>
      <c r="F13" s="123"/>
      <c r="G13" s="124">
        <f aca="true" t="shared" si="0" ref="G13:G20">CHOOSE(BA13+1,HSV+PSV,HSV+PSV+Mont,HSV+PSV+Dodavka+Mont,HSV,PSV,Mont,Dodavka,Mont+Dodavka,0)</f>
        <v>0</v>
      </c>
      <c r="H13" s="125"/>
      <c r="I13" s="126">
        <f aca="true" t="shared" si="1" ref="I13:I20">E13+F13*G13/100</f>
        <v>0</v>
      </c>
      <c r="BA13">
        <v>0</v>
      </c>
    </row>
    <row r="14" spans="1:53" ht="12.75">
      <c r="A14" s="57" t="s">
        <v>73</v>
      </c>
      <c r="B14" s="47"/>
      <c r="C14" s="47"/>
      <c r="D14" s="121"/>
      <c r="E14" s="122"/>
      <c r="F14" s="123"/>
      <c r="G14" s="124">
        <f t="shared" si="0"/>
        <v>0</v>
      </c>
      <c r="H14" s="125"/>
      <c r="I14" s="126">
        <f t="shared" si="1"/>
        <v>0</v>
      </c>
      <c r="BA14">
        <v>0</v>
      </c>
    </row>
    <row r="15" spans="1:53" ht="12.75">
      <c r="A15" s="57" t="s">
        <v>74</v>
      </c>
      <c r="B15" s="47"/>
      <c r="C15" s="47"/>
      <c r="D15" s="121"/>
      <c r="E15" s="122"/>
      <c r="F15" s="123"/>
      <c r="G15" s="124">
        <f t="shared" si="0"/>
        <v>0</v>
      </c>
      <c r="H15" s="125"/>
      <c r="I15" s="126">
        <f t="shared" si="1"/>
        <v>0</v>
      </c>
      <c r="BA15">
        <v>0</v>
      </c>
    </row>
    <row r="16" spans="1:53" ht="12.75">
      <c r="A16" s="57" t="s">
        <v>75</v>
      </c>
      <c r="B16" s="47"/>
      <c r="C16" s="47"/>
      <c r="D16" s="121"/>
      <c r="E16" s="122"/>
      <c r="F16" s="123"/>
      <c r="G16" s="124">
        <f t="shared" si="0"/>
        <v>0</v>
      </c>
      <c r="H16" s="125"/>
      <c r="I16" s="126">
        <f t="shared" si="1"/>
        <v>0</v>
      </c>
      <c r="BA16">
        <v>0</v>
      </c>
    </row>
    <row r="17" spans="1:53" ht="12.75">
      <c r="A17" s="57" t="s">
        <v>76</v>
      </c>
      <c r="B17" s="47"/>
      <c r="C17" s="47"/>
      <c r="D17" s="121"/>
      <c r="E17" s="122"/>
      <c r="F17" s="123"/>
      <c r="G17" s="124">
        <f t="shared" si="0"/>
        <v>0</v>
      </c>
      <c r="H17" s="125"/>
      <c r="I17" s="126">
        <f t="shared" si="1"/>
        <v>0</v>
      </c>
      <c r="BA17">
        <v>1</v>
      </c>
    </row>
    <row r="18" spans="1:53" ht="12.75">
      <c r="A18" s="57" t="s">
        <v>77</v>
      </c>
      <c r="B18" s="47"/>
      <c r="C18" s="47"/>
      <c r="D18" s="121"/>
      <c r="E18" s="122"/>
      <c r="F18" s="123"/>
      <c r="G18" s="124">
        <f t="shared" si="0"/>
        <v>0</v>
      </c>
      <c r="H18" s="125"/>
      <c r="I18" s="126">
        <f t="shared" si="1"/>
        <v>0</v>
      </c>
      <c r="BA18">
        <v>1</v>
      </c>
    </row>
    <row r="19" spans="1:53" ht="12.75">
      <c r="A19" s="57" t="s">
        <v>78</v>
      </c>
      <c r="B19" s="47"/>
      <c r="C19" s="47"/>
      <c r="D19" s="121"/>
      <c r="E19" s="122"/>
      <c r="F19" s="123"/>
      <c r="G19" s="124">
        <f t="shared" si="0"/>
        <v>0</v>
      </c>
      <c r="H19" s="125"/>
      <c r="I19" s="126">
        <f t="shared" si="1"/>
        <v>0</v>
      </c>
      <c r="BA19">
        <v>2</v>
      </c>
    </row>
    <row r="20" spans="1:53" ht="12.75">
      <c r="A20" s="57" t="s">
        <v>79</v>
      </c>
      <c r="B20" s="47"/>
      <c r="C20" s="47"/>
      <c r="D20" s="121"/>
      <c r="E20" s="122"/>
      <c r="F20" s="123"/>
      <c r="G20" s="124">
        <f t="shared" si="0"/>
        <v>0</v>
      </c>
      <c r="H20" s="125"/>
      <c r="I20" s="126">
        <f t="shared" si="1"/>
        <v>0</v>
      </c>
      <c r="BA20">
        <v>2</v>
      </c>
    </row>
    <row r="21" spans="1:9" ht="12.75">
      <c r="A21" s="127"/>
      <c r="B21" s="128" t="s">
        <v>80</v>
      </c>
      <c r="C21" s="129"/>
      <c r="D21" s="130"/>
      <c r="E21" s="131"/>
      <c r="F21" s="132"/>
      <c r="G21" s="132"/>
      <c r="H21" s="203">
        <f>SUM(I13:I20)</f>
        <v>0</v>
      </c>
      <c r="I21" s="203"/>
    </row>
    <row r="23" spans="2:9" ht="12.75">
      <c r="B23" s="114"/>
      <c r="F23" s="133"/>
      <c r="G23" s="134"/>
      <c r="H23" s="134"/>
      <c r="I23" s="135"/>
    </row>
    <row r="24" spans="6:9" ht="12.75">
      <c r="F24" s="133"/>
      <c r="G24" s="134"/>
      <c r="H24" s="134"/>
      <c r="I24" s="135"/>
    </row>
    <row r="25" spans="6:9" ht="12.75">
      <c r="F25" s="133"/>
      <c r="G25" s="134"/>
      <c r="H25" s="134"/>
      <c r="I25" s="135"/>
    </row>
    <row r="26" spans="6:9" ht="12.75">
      <c r="F26" s="133"/>
      <c r="G26" s="134"/>
      <c r="H26" s="134"/>
      <c r="I26" s="135"/>
    </row>
    <row r="27" spans="6:9" ht="12.75">
      <c r="F27" s="133"/>
      <c r="G27" s="134"/>
      <c r="H27" s="134"/>
      <c r="I27" s="135"/>
    </row>
    <row r="28" spans="6:9" ht="12.75">
      <c r="F28" s="133"/>
      <c r="G28" s="134"/>
      <c r="H28" s="134"/>
      <c r="I28" s="135"/>
    </row>
    <row r="29" spans="6:9" ht="12.75">
      <c r="F29" s="133"/>
      <c r="G29" s="134"/>
      <c r="H29" s="134"/>
      <c r="I29" s="135"/>
    </row>
    <row r="30" spans="6:9" ht="12.75">
      <c r="F30" s="133"/>
      <c r="G30" s="134"/>
      <c r="H30" s="134"/>
      <c r="I30" s="135"/>
    </row>
    <row r="31" spans="6:9" ht="12.75">
      <c r="F31" s="133"/>
      <c r="G31" s="134"/>
      <c r="H31" s="134"/>
      <c r="I31" s="135"/>
    </row>
    <row r="32" spans="6:9" ht="12.75">
      <c r="F32" s="133"/>
      <c r="G32" s="134"/>
      <c r="H32" s="134"/>
      <c r="I32" s="135"/>
    </row>
    <row r="33" spans="6:9" ht="12.75">
      <c r="F33" s="133"/>
      <c r="G33" s="134"/>
      <c r="H33" s="134"/>
      <c r="I33" s="135"/>
    </row>
    <row r="34" spans="6:9" ht="12.75">
      <c r="F34" s="133"/>
      <c r="G34" s="134"/>
      <c r="H34" s="134"/>
      <c r="I34" s="135"/>
    </row>
    <row r="35" spans="6:9" ht="12.75">
      <c r="F35" s="133"/>
      <c r="G35" s="134"/>
      <c r="H35" s="134"/>
      <c r="I35" s="135"/>
    </row>
    <row r="36" spans="6:9" ht="12.75">
      <c r="F36" s="133"/>
      <c r="G36" s="134"/>
      <c r="H36" s="134"/>
      <c r="I36" s="135"/>
    </row>
    <row r="37" spans="6:9" ht="12.75">
      <c r="F37" s="133"/>
      <c r="G37" s="134"/>
      <c r="H37" s="134"/>
      <c r="I37" s="135"/>
    </row>
    <row r="38" spans="6:9" ht="12.75">
      <c r="F38" s="133"/>
      <c r="G38" s="134"/>
      <c r="H38" s="134"/>
      <c r="I38" s="135"/>
    </row>
    <row r="39" spans="6:9" ht="12.75">
      <c r="F39" s="133"/>
      <c r="G39" s="134"/>
      <c r="H39" s="134"/>
      <c r="I39" s="135"/>
    </row>
    <row r="40" spans="6:9" ht="12.75">
      <c r="F40" s="133"/>
      <c r="G40" s="134"/>
      <c r="H40" s="134"/>
      <c r="I40" s="135"/>
    </row>
    <row r="41" spans="6:9" ht="12.75">
      <c r="F41" s="133"/>
      <c r="G41" s="134"/>
      <c r="H41" s="134"/>
      <c r="I41" s="135"/>
    </row>
    <row r="42" spans="6:9" ht="12.75">
      <c r="F42" s="133"/>
      <c r="G42" s="134"/>
      <c r="H42" s="134"/>
      <c r="I42" s="135"/>
    </row>
    <row r="43" spans="6:9" ht="12.75">
      <c r="F43" s="133"/>
      <c r="G43" s="134"/>
      <c r="H43" s="134"/>
      <c r="I43" s="135"/>
    </row>
    <row r="44" spans="6:9" ht="12.75">
      <c r="F44" s="133"/>
      <c r="G44" s="134"/>
      <c r="H44" s="134"/>
      <c r="I44" s="135"/>
    </row>
    <row r="45" spans="6:9" ht="12.75">
      <c r="F45" s="133"/>
      <c r="G45" s="134"/>
      <c r="H45" s="134"/>
      <c r="I45" s="135"/>
    </row>
    <row r="46" spans="6:9" ht="12.75">
      <c r="F46" s="133"/>
      <c r="G46" s="134"/>
      <c r="H46" s="134"/>
      <c r="I46" s="135"/>
    </row>
    <row r="47" spans="6:9" ht="12.75"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a.s.&amp;R&amp;"Arial,Běžné"Strana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88"/>
  <sheetViews>
    <sheetView showGridLines="0" zoomScalePageLayoutView="0" workbookViewId="0" topLeftCell="A1">
      <selection activeCell="G15" sqref="G15"/>
    </sheetView>
  </sheetViews>
  <sheetFormatPr defaultColWidth="9.00390625" defaultRowHeight="12.75"/>
  <cols>
    <col min="1" max="1" width="4.375" style="136" customWidth="1"/>
    <col min="2" max="2" width="11.625" style="136" customWidth="1"/>
    <col min="3" max="3" width="40.375" style="136" customWidth="1"/>
    <col min="4" max="4" width="5.625" style="136" customWidth="1"/>
    <col min="5" max="5" width="8.625" style="137" customWidth="1"/>
    <col min="6" max="6" width="9.875" style="136" customWidth="1"/>
    <col min="7" max="7" width="13.875" style="136" customWidth="1"/>
    <col min="8" max="11" width="9.125" style="136" customWidth="1"/>
    <col min="12" max="12" width="75.375" style="136" customWidth="1"/>
    <col min="13" max="13" width="45.25390625" style="136" customWidth="1"/>
    <col min="14" max="16384" width="9.125" style="136" customWidth="1"/>
  </cols>
  <sheetData>
    <row r="1" spans="1:7" ht="15.75">
      <c r="A1" s="204" t="s">
        <v>81</v>
      </c>
      <c r="B1" s="204"/>
      <c r="C1" s="204"/>
      <c r="D1" s="204"/>
      <c r="E1" s="204"/>
      <c r="F1" s="204"/>
      <c r="G1" s="204"/>
    </row>
    <row r="2" spans="2:7" ht="14.25" customHeight="1">
      <c r="B2" s="138"/>
      <c r="C2" s="139"/>
      <c r="D2" s="139"/>
      <c r="E2" s="140"/>
      <c r="F2" s="139"/>
      <c r="G2" s="139"/>
    </row>
    <row r="3" spans="1:7" ht="12.75">
      <c r="A3" s="198" t="s">
        <v>56</v>
      </c>
      <c r="B3" s="198"/>
      <c r="C3" s="88" t="str">
        <f>CONCATENATE(cislostavby," ",nazevstavby)</f>
        <v>1151 Centrální spisovna Ostrava - jih, areál Korýtko</v>
      </c>
      <c r="D3" s="89"/>
      <c r="E3" s="141" t="s">
        <v>82</v>
      </c>
      <c r="F3" s="142" t="str">
        <f>Rekapitulace!H1</f>
        <v>SO 01/01</v>
      </c>
      <c r="G3" s="143"/>
    </row>
    <row r="4" spans="1:7" ht="12.75">
      <c r="A4" s="205" t="s">
        <v>58</v>
      </c>
      <c r="B4" s="205"/>
      <c r="C4" s="94" t="str">
        <f>CONCATENATE(cisloobjektu," ",nazevobjektu)</f>
        <v>SO 01/01 Dodatek k objektu SO 01/ 1</v>
      </c>
      <c r="D4" s="95"/>
      <c r="E4" s="206" t="str">
        <f>Rekapitulace!G2</f>
        <v>Dodatek k objektu SO 01/1 - protipožární zařízení</v>
      </c>
      <c r="F4" s="206"/>
      <c r="G4" s="206"/>
    </row>
    <row r="5" spans="1:7" ht="12.75">
      <c r="A5" s="144"/>
      <c r="B5" s="145"/>
      <c r="C5" s="145"/>
      <c r="G5" s="146"/>
    </row>
    <row r="6" spans="1:7" ht="12.75">
      <c r="A6" s="147" t="s">
        <v>83</v>
      </c>
      <c r="B6" s="148" t="s">
        <v>84</v>
      </c>
      <c r="C6" s="148" t="s">
        <v>85</v>
      </c>
      <c r="D6" s="148" t="s">
        <v>86</v>
      </c>
      <c r="E6" s="149" t="s">
        <v>87</v>
      </c>
      <c r="F6" s="148" t="s">
        <v>88</v>
      </c>
      <c r="G6" s="150" t="s">
        <v>89</v>
      </c>
    </row>
    <row r="7" spans="1:15" ht="12.75">
      <c r="A7" s="151" t="s">
        <v>90</v>
      </c>
      <c r="B7" s="152" t="s">
        <v>91</v>
      </c>
      <c r="C7" s="153" t="s">
        <v>92</v>
      </c>
      <c r="D7" s="154"/>
      <c r="E7" s="155"/>
      <c r="F7" s="155"/>
      <c r="G7" s="156"/>
      <c r="H7" s="157"/>
      <c r="I7" s="157"/>
      <c r="O7" s="158">
        <v>1</v>
      </c>
    </row>
    <row r="8" spans="1:104" ht="22.5">
      <c r="A8" s="159">
        <v>1</v>
      </c>
      <c r="B8" s="160" t="s">
        <v>93</v>
      </c>
      <c r="C8" s="161" t="s">
        <v>94</v>
      </c>
      <c r="D8" s="162" t="s">
        <v>95</v>
      </c>
      <c r="E8" s="163">
        <v>11</v>
      </c>
      <c r="F8" s="163">
        <v>0</v>
      </c>
      <c r="G8" s="164">
        <f>E8*F8</f>
        <v>0</v>
      </c>
      <c r="O8" s="158">
        <v>2</v>
      </c>
      <c r="AA8" s="136">
        <v>12</v>
      </c>
      <c r="AB8" s="136">
        <v>0</v>
      </c>
      <c r="AC8" s="136">
        <v>3</v>
      </c>
      <c r="AZ8" s="136">
        <v>2</v>
      </c>
      <c r="BA8" s="136">
        <f>IF(AZ8=1,G8,0)</f>
        <v>0</v>
      </c>
      <c r="BB8" s="136">
        <f>IF(AZ8=2,G8,0)</f>
        <v>0</v>
      </c>
      <c r="BC8" s="136">
        <f>IF(AZ8=3,G8,0)</f>
        <v>0</v>
      </c>
      <c r="BD8" s="136">
        <f>IF(AZ8=4,G8,0)</f>
        <v>0</v>
      </c>
      <c r="BE8" s="136">
        <f>IF(AZ8=5,G8,0)</f>
        <v>0</v>
      </c>
      <c r="CA8" s="165">
        <v>12</v>
      </c>
      <c r="CB8" s="165">
        <v>0</v>
      </c>
      <c r="CZ8" s="136">
        <v>0</v>
      </c>
    </row>
    <row r="9" spans="1:104" ht="22.5">
      <c r="A9" s="159">
        <v>2</v>
      </c>
      <c r="B9" s="160" t="s">
        <v>96</v>
      </c>
      <c r="C9" s="161" t="s">
        <v>97</v>
      </c>
      <c r="D9" s="162" t="s">
        <v>95</v>
      </c>
      <c r="E9" s="163">
        <v>10</v>
      </c>
      <c r="F9" s="163">
        <v>0</v>
      </c>
      <c r="G9" s="164">
        <f>E9*F9</f>
        <v>0</v>
      </c>
      <c r="O9" s="158">
        <v>2</v>
      </c>
      <c r="AA9" s="136">
        <v>12</v>
      </c>
      <c r="AB9" s="136">
        <v>0</v>
      </c>
      <c r="AC9" s="136">
        <v>4</v>
      </c>
      <c r="AZ9" s="136">
        <v>2</v>
      </c>
      <c r="BA9" s="136">
        <f>IF(AZ9=1,G9,0)</f>
        <v>0</v>
      </c>
      <c r="BB9" s="136">
        <f>IF(AZ9=2,G9,0)</f>
        <v>0</v>
      </c>
      <c r="BC9" s="136">
        <f>IF(AZ9=3,G9,0)</f>
        <v>0</v>
      </c>
      <c r="BD9" s="136">
        <f>IF(AZ9=4,G9,0)</f>
        <v>0</v>
      </c>
      <c r="BE9" s="136">
        <f>IF(AZ9=5,G9,0)</f>
        <v>0</v>
      </c>
      <c r="CA9" s="165">
        <v>12</v>
      </c>
      <c r="CB9" s="165">
        <v>0</v>
      </c>
      <c r="CZ9" s="136">
        <v>0</v>
      </c>
    </row>
    <row r="10" spans="1:15" ht="12.75" customHeight="1">
      <c r="A10" s="166"/>
      <c r="B10" s="167"/>
      <c r="C10" s="207" t="s">
        <v>98</v>
      </c>
      <c r="D10" s="207"/>
      <c r="E10" s="168">
        <v>10</v>
      </c>
      <c r="F10" s="169"/>
      <c r="G10" s="170"/>
      <c r="M10" s="171" t="s">
        <v>98</v>
      </c>
      <c r="O10" s="158"/>
    </row>
    <row r="11" spans="1:104" ht="12.75">
      <c r="A11" s="159">
        <v>3</v>
      </c>
      <c r="B11" s="160" t="s">
        <v>99</v>
      </c>
      <c r="C11" s="161" t="s">
        <v>100</v>
      </c>
      <c r="D11" s="162" t="s">
        <v>95</v>
      </c>
      <c r="E11" s="163">
        <v>12</v>
      </c>
      <c r="F11" s="163">
        <v>0</v>
      </c>
      <c r="G11" s="164">
        <f>E11*F11</f>
        <v>0</v>
      </c>
      <c r="O11" s="158">
        <v>2</v>
      </c>
      <c r="AA11" s="136">
        <v>12</v>
      </c>
      <c r="AB11" s="136">
        <v>0</v>
      </c>
      <c r="AC11" s="136">
        <v>2</v>
      </c>
      <c r="AZ11" s="136">
        <v>2</v>
      </c>
      <c r="BA11" s="136">
        <f>IF(AZ11=1,G11,0)</f>
        <v>0</v>
      </c>
      <c r="BB11" s="136">
        <f>IF(AZ11=2,G11,0)</f>
        <v>0</v>
      </c>
      <c r="BC11" s="136">
        <f>IF(AZ11=3,G11,0)</f>
        <v>0</v>
      </c>
      <c r="BD11" s="136">
        <f>IF(AZ11=4,G11,0)</f>
        <v>0</v>
      </c>
      <c r="BE11" s="136">
        <f>IF(AZ11=5,G11,0)</f>
        <v>0</v>
      </c>
      <c r="CA11" s="165">
        <v>12</v>
      </c>
      <c r="CB11" s="165">
        <v>0</v>
      </c>
      <c r="CZ11" s="136">
        <v>0</v>
      </c>
    </row>
    <row r="12" spans="1:15" ht="12.75" customHeight="1">
      <c r="A12" s="166"/>
      <c r="B12" s="167"/>
      <c r="C12" s="207" t="s">
        <v>101</v>
      </c>
      <c r="D12" s="207"/>
      <c r="E12" s="168">
        <v>12</v>
      </c>
      <c r="F12" s="169"/>
      <c r="G12" s="170"/>
      <c r="M12" s="171" t="s">
        <v>101</v>
      </c>
      <c r="O12" s="158"/>
    </row>
    <row r="13" spans="1:104" ht="12.75">
      <c r="A13" s="159">
        <v>4</v>
      </c>
      <c r="B13" s="160" t="s">
        <v>102</v>
      </c>
      <c r="C13" s="161" t="s">
        <v>103</v>
      </c>
      <c r="D13" s="162" t="s">
        <v>95</v>
      </c>
      <c r="E13" s="163">
        <v>12</v>
      </c>
      <c r="F13" s="163">
        <v>0</v>
      </c>
      <c r="G13" s="164">
        <f>E13*F13</f>
        <v>0</v>
      </c>
      <c r="O13" s="158">
        <v>2</v>
      </c>
      <c r="AA13" s="136">
        <v>12</v>
      </c>
      <c r="AB13" s="136">
        <v>0</v>
      </c>
      <c r="AC13" s="136">
        <v>5</v>
      </c>
      <c r="AZ13" s="136">
        <v>2</v>
      </c>
      <c r="BA13" s="136">
        <f>IF(AZ13=1,G13,0)</f>
        <v>0</v>
      </c>
      <c r="BB13" s="136">
        <f>IF(AZ13=2,G13,0)</f>
        <v>0</v>
      </c>
      <c r="BC13" s="136">
        <f>IF(AZ13=3,G13,0)</f>
        <v>0</v>
      </c>
      <c r="BD13" s="136">
        <f>IF(AZ13=4,G13,0)</f>
        <v>0</v>
      </c>
      <c r="BE13" s="136">
        <f>IF(AZ13=5,G13,0)</f>
        <v>0</v>
      </c>
      <c r="CA13" s="165">
        <v>12</v>
      </c>
      <c r="CB13" s="165">
        <v>0</v>
      </c>
      <c r="CZ13" s="136">
        <v>0</v>
      </c>
    </row>
    <row r="14" spans="1:15" ht="12.75" customHeight="1">
      <c r="A14" s="166"/>
      <c r="B14" s="167"/>
      <c r="C14" s="207" t="s">
        <v>101</v>
      </c>
      <c r="D14" s="207"/>
      <c r="E14" s="168">
        <v>12</v>
      </c>
      <c r="F14" s="169"/>
      <c r="G14" s="170"/>
      <c r="M14" s="171" t="s">
        <v>101</v>
      </c>
      <c r="O14" s="158"/>
    </row>
    <row r="15" spans="1:57" ht="12.75">
      <c r="A15" s="172"/>
      <c r="B15" s="173" t="s">
        <v>104</v>
      </c>
      <c r="C15" s="174" t="str">
        <f>CONCATENATE(B7," ",C7)</f>
        <v>799 Protipožární doplňky</v>
      </c>
      <c r="D15" s="175"/>
      <c r="E15" s="176"/>
      <c r="F15" s="177"/>
      <c r="G15" s="178">
        <f>SUM(G7:G14)</f>
        <v>0</v>
      </c>
      <c r="O15" s="158">
        <v>4</v>
      </c>
      <c r="BA15" s="179">
        <f>SUM(BA7:BA14)</f>
        <v>0</v>
      </c>
      <c r="BB15" s="179">
        <f>SUM(BB7:BB14)</f>
        <v>0</v>
      </c>
      <c r="BC15" s="179">
        <f>SUM(BC7:BC14)</f>
        <v>0</v>
      </c>
      <c r="BD15" s="179">
        <f>SUM(BD7:BD14)</f>
        <v>0</v>
      </c>
      <c r="BE15" s="179">
        <f>SUM(BE7:BE14)</f>
        <v>0</v>
      </c>
    </row>
    <row r="16" ht="12.75">
      <c r="E16" s="136"/>
    </row>
    <row r="17" ht="12.75">
      <c r="E17" s="136"/>
    </row>
    <row r="18" ht="12.75">
      <c r="E18" s="136"/>
    </row>
    <row r="19" ht="12.75">
      <c r="E19" s="136"/>
    </row>
    <row r="20" ht="12.75">
      <c r="E20" s="136"/>
    </row>
    <row r="21" ht="12.75">
      <c r="E21" s="136"/>
    </row>
    <row r="22" ht="12.75">
      <c r="E22" s="136"/>
    </row>
    <row r="23" ht="12.75">
      <c r="E23" s="136"/>
    </row>
    <row r="24" ht="12.75">
      <c r="E24" s="136"/>
    </row>
    <row r="25" ht="12.75">
      <c r="E25" s="136"/>
    </row>
    <row r="26" ht="12.75">
      <c r="E26" s="136"/>
    </row>
    <row r="27" ht="12.75">
      <c r="E27" s="136"/>
    </row>
    <row r="28" ht="12.75">
      <c r="E28" s="136"/>
    </row>
    <row r="29" ht="12.75">
      <c r="E29" s="136"/>
    </row>
    <row r="30" ht="12.75">
      <c r="E30" s="136"/>
    </row>
    <row r="31" ht="12.75">
      <c r="E31" s="136"/>
    </row>
    <row r="32" ht="12.75">
      <c r="E32" s="136"/>
    </row>
    <row r="33" ht="12.75">
      <c r="E33" s="136"/>
    </row>
    <row r="34" ht="12.75">
      <c r="E34" s="136"/>
    </row>
    <row r="35" ht="12.75">
      <c r="E35" s="136"/>
    </row>
    <row r="36" ht="12.75">
      <c r="E36" s="136"/>
    </row>
    <row r="37" ht="12.75">
      <c r="E37" s="136"/>
    </row>
    <row r="38" ht="12.75">
      <c r="E38" s="136"/>
    </row>
    <row r="39" spans="1:7" ht="12.75">
      <c r="A39" s="180"/>
      <c r="B39" s="180"/>
      <c r="C39" s="180"/>
      <c r="D39" s="180"/>
      <c r="E39" s="180"/>
      <c r="F39" s="180"/>
      <c r="G39" s="180"/>
    </row>
    <row r="40" spans="1:7" ht="12.75">
      <c r="A40" s="180"/>
      <c r="B40" s="180"/>
      <c r="C40" s="180"/>
      <c r="D40" s="180"/>
      <c r="E40" s="180"/>
      <c r="F40" s="180"/>
      <c r="G40" s="180"/>
    </row>
    <row r="41" spans="1:7" ht="12.75">
      <c r="A41" s="180"/>
      <c r="B41" s="180"/>
      <c r="C41" s="180"/>
      <c r="D41" s="180"/>
      <c r="E41" s="180"/>
      <c r="F41" s="180"/>
      <c r="G41" s="180"/>
    </row>
    <row r="42" spans="1:7" ht="12.75">
      <c r="A42" s="180"/>
      <c r="B42" s="180"/>
      <c r="C42" s="180"/>
      <c r="D42" s="180"/>
      <c r="E42" s="180"/>
      <c r="F42" s="180"/>
      <c r="G42" s="180"/>
    </row>
    <row r="43" ht="12.75">
      <c r="E43" s="136"/>
    </row>
    <row r="44" ht="12.75">
      <c r="E44" s="136"/>
    </row>
    <row r="45" ht="12.75">
      <c r="E45" s="136"/>
    </row>
    <row r="46" ht="12.75">
      <c r="E46" s="136"/>
    </row>
    <row r="47" ht="12.75">
      <c r="E47" s="136"/>
    </row>
    <row r="48" ht="12.75">
      <c r="E48" s="136"/>
    </row>
    <row r="49" ht="12.75">
      <c r="E49" s="136"/>
    </row>
    <row r="50" ht="12.75">
      <c r="E50" s="136"/>
    </row>
    <row r="51" ht="12.75">
      <c r="E51" s="136"/>
    </row>
    <row r="52" ht="12.75">
      <c r="E52" s="136"/>
    </row>
    <row r="53" ht="12.75">
      <c r="E53" s="136"/>
    </row>
    <row r="54" ht="12.75">
      <c r="E54" s="136"/>
    </row>
    <row r="55" ht="12.75">
      <c r="E55" s="136"/>
    </row>
    <row r="56" ht="12.75">
      <c r="E56" s="136"/>
    </row>
    <row r="57" ht="12.75">
      <c r="E57" s="136"/>
    </row>
    <row r="58" ht="12.75">
      <c r="E58" s="136"/>
    </row>
    <row r="59" ht="12.75">
      <c r="E59" s="136"/>
    </row>
    <row r="60" ht="12.75">
      <c r="E60" s="136"/>
    </row>
    <row r="61" ht="12.75">
      <c r="E61" s="136"/>
    </row>
    <row r="62" ht="12.75">
      <c r="E62" s="136"/>
    </row>
    <row r="63" ht="12.75">
      <c r="E63" s="136"/>
    </row>
    <row r="64" ht="12.75">
      <c r="E64" s="136"/>
    </row>
    <row r="65" ht="12.75">
      <c r="E65" s="136"/>
    </row>
    <row r="66" ht="12.75">
      <c r="E66" s="136"/>
    </row>
    <row r="67" ht="12.75">
      <c r="E67" s="136"/>
    </row>
    <row r="68" ht="12.75">
      <c r="E68" s="136"/>
    </row>
    <row r="69" ht="12.75">
      <c r="E69" s="136"/>
    </row>
    <row r="70" ht="12.75">
      <c r="E70" s="136"/>
    </row>
    <row r="71" ht="12.75">
      <c r="E71" s="136"/>
    </row>
    <row r="72" ht="12.75">
      <c r="E72" s="136"/>
    </row>
    <row r="73" ht="12.75">
      <c r="E73" s="136"/>
    </row>
    <row r="74" spans="1:2" ht="12.75">
      <c r="A74" s="181"/>
      <c r="B74" s="181"/>
    </row>
    <row r="75" spans="1:7" ht="12.75">
      <c r="A75" s="180"/>
      <c r="B75" s="180"/>
      <c r="C75" s="182"/>
      <c r="D75" s="182"/>
      <c r="E75" s="183"/>
      <c r="F75" s="182"/>
      <c r="G75" s="184"/>
    </row>
    <row r="76" spans="1:7" ht="12.75">
      <c r="A76" s="185"/>
      <c r="B76" s="185"/>
      <c r="C76" s="180"/>
      <c r="D76" s="180"/>
      <c r="E76" s="186"/>
      <c r="F76" s="180"/>
      <c r="G76" s="180"/>
    </row>
    <row r="77" spans="1:7" ht="12.75">
      <c r="A77" s="180"/>
      <c r="B77" s="180"/>
      <c r="C77" s="180"/>
      <c r="D77" s="180"/>
      <c r="E77" s="186"/>
      <c r="F77" s="180"/>
      <c r="G77" s="180"/>
    </row>
    <row r="78" spans="1:7" ht="12.75">
      <c r="A78" s="180"/>
      <c r="B78" s="180"/>
      <c r="C78" s="180"/>
      <c r="D78" s="180"/>
      <c r="E78" s="186"/>
      <c r="F78" s="180"/>
      <c r="G78" s="180"/>
    </row>
    <row r="79" spans="1:7" ht="12.75">
      <c r="A79" s="180"/>
      <c r="B79" s="180"/>
      <c r="C79" s="180"/>
      <c r="D79" s="180"/>
      <c r="E79" s="186"/>
      <c r="F79" s="180"/>
      <c r="G79" s="180"/>
    </row>
    <row r="80" spans="1:7" ht="12.75">
      <c r="A80" s="180"/>
      <c r="B80" s="180"/>
      <c r="C80" s="180"/>
      <c r="D80" s="180"/>
      <c r="E80" s="186"/>
      <c r="F80" s="180"/>
      <c r="G80" s="180"/>
    </row>
    <row r="81" spans="1:7" ht="12.75">
      <c r="A81" s="180"/>
      <c r="B81" s="180"/>
      <c r="C81" s="180"/>
      <c r="D81" s="180"/>
      <c r="E81" s="186"/>
      <c r="F81" s="180"/>
      <c r="G81" s="180"/>
    </row>
    <row r="82" spans="1:7" ht="12.75">
      <c r="A82" s="180"/>
      <c r="B82" s="180"/>
      <c r="C82" s="180"/>
      <c r="D82" s="180"/>
      <c r="E82" s="186"/>
      <c r="F82" s="180"/>
      <c r="G82" s="180"/>
    </row>
    <row r="83" spans="1:7" ht="12.75">
      <c r="A83" s="180"/>
      <c r="B83" s="180"/>
      <c r="C83" s="180"/>
      <c r="D83" s="180"/>
      <c r="E83" s="186"/>
      <c r="F83" s="180"/>
      <c r="G83" s="180"/>
    </row>
    <row r="84" spans="1:7" ht="12.75">
      <c r="A84" s="180"/>
      <c r="B84" s="180"/>
      <c r="C84" s="180"/>
      <c r="D84" s="180"/>
      <c r="E84" s="186"/>
      <c r="F84" s="180"/>
      <c r="G84" s="180"/>
    </row>
    <row r="85" spans="1:7" ht="12.75">
      <c r="A85" s="180"/>
      <c r="B85" s="180"/>
      <c r="C85" s="180"/>
      <c r="D85" s="180"/>
      <c r="E85" s="186"/>
      <c r="F85" s="180"/>
      <c r="G85" s="180"/>
    </row>
    <row r="86" spans="1:7" ht="12.75">
      <c r="A86" s="180"/>
      <c r="B86" s="180"/>
      <c r="C86" s="180"/>
      <c r="D86" s="180"/>
      <c r="E86" s="186"/>
      <c r="F86" s="180"/>
      <c r="G86" s="180"/>
    </row>
    <row r="87" spans="1:7" ht="12.75">
      <c r="A87" s="180"/>
      <c r="B87" s="180"/>
      <c r="C87" s="180"/>
      <c r="D87" s="180"/>
      <c r="E87" s="186"/>
      <c r="F87" s="180"/>
      <c r="G87" s="180"/>
    </row>
    <row r="88" spans="1:7" ht="12.75">
      <c r="A88" s="180"/>
      <c r="B88" s="180"/>
      <c r="C88" s="180"/>
      <c r="D88" s="180"/>
      <c r="E88" s="186"/>
      <c r="F88" s="180"/>
      <c r="G88" s="180"/>
    </row>
  </sheetData>
  <sheetProtection selectLockedCells="1" selectUnlockedCells="1"/>
  <mergeCells count="7">
    <mergeCell ref="C14:D14"/>
    <mergeCell ref="A1:G1"/>
    <mergeCell ref="A3:B3"/>
    <mergeCell ref="A4:B4"/>
    <mergeCell ref="E4:G4"/>
    <mergeCell ref="C10:D10"/>
    <mergeCell ref="C12:D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a.s.&amp;R&amp;"Arial,Běžné"Strana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Svider Miroslav Ing.</dc:creator>
  <cp:keywords/>
  <dc:description/>
  <cp:lastModifiedBy>w0322svi</cp:lastModifiedBy>
  <dcterms:created xsi:type="dcterms:W3CDTF">2014-02-03T13:51:32Z</dcterms:created>
  <dcterms:modified xsi:type="dcterms:W3CDTF">2014-02-03T13:51:32Z</dcterms:modified>
  <cp:category/>
  <cp:version/>
  <cp:contentType/>
  <cp:contentStatus/>
</cp:coreProperties>
</file>